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655"/>
  </bookViews>
  <sheets>
    <sheet name="拟聘用人员名单" sheetId="1" r:id="rId1"/>
  </sheets>
  <definedNames>
    <definedName name="_xlnm._FilterDatabase" localSheetId="0" hidden="1">拟聘用人员名单!$A$14:$J$25</definedName>
  </definedNames>
  <calcPr calcId="144525"/>
</workbook>
</file>

<file path=xl/sharedStrings.xml><?xml version="1.0" encoding="utf-8"?>
<sst xmlns="http://schemas.openxmlformats.org/spreadsheetml/2006/main" count="194" uniqueCount="70">
  <si>
    <t>琼海市中医院2026年公开（考核）招聘编外工作人员拟聘用人员名单</t>
  </si>
  <si>
    <t>序号</t>
  </si>
  <si>
    <t>拟聘用岗位</t>
  </si>
  <si>
    <t>姓名</t>
  </si>
  <si>
    <t>性别</t>
  </si>
  <si>
    <t>出生年月</t>
  </si>
  <si>
    <t>籍贯</t>
  </si>
  <si>
    <t>学历</t>
  </si>
  <si>
    <t>毕业院校</t>
  </si>
  <si>
    <t>专业</t>
  </si>
  <si>
    <t>职称</t>
  </si>
  <si>
    <t>体检结果</t>
  </si>
  <si>
    <t>备注</t>
  </si>
  <si>
    <t>呼吸内科医师</t>
  </si>
  <si>
    <t>硕士研究生</t>
  </si>
  <si>
    <t>辽宁中医药大学</t>
  </si>
  <si>
    <t>中西医结合临床</t>
  </si>
  <si>
    <t>医师</t>
  </si>
  <si>
    <t>合格</t>
  </si>
  <si>
    <t>消化内科医师</t>
  </si>
  <si>
    <t>中医内科学</t>
  </si>
  <si>
    <t>肛肠科医师</t>
  </si>
  <si>
    <t>湖南中医药大学</t>
  </si>
  <si>
    <t>中医外科学</t>
  </si>
  <si>
    <t>骨伤科医师</t>
  </si>
  <si>
    <t>广东梅州</t>
  </si>
  <si>
    <t>中医骨伤学</t>
  </si>
  <si>
    <t>针灸推拿科医师</t>
  </si>
  <si>
    <t>四川成都</t>
  </si>
  <si>
    <t>成都中医药大学</t>
  </si>
  <si>
    <t>针灸推拿学</t>
  </si>
  <si>
    <t>广东潮州</t>
  </si>
  <si>
    <t>江西中医药大学</t>
  </si>
  <si>
    <t>肿瘤科医师</t>
  </si>
  <si>
    <t>海南万宁</t>
  </si>
  <si>
    <t>大连医科大学</t>
  </si>
  <si>
    <t>麻醉科医师</t>
  </si>
  <si>
    <t>海南琼海</t>
  </si>
  <si>
    <t>本科</t>
  </si>
  <si>
    <t>湖北医药学院</t>
  </si>
  <si>
    <t>麻醉学</t>
  </si>
  <si>
    <t>产科医师</t>
  </si>
  <si>
    <t>吉林医药学院</t>
  </si>
  <si>
    <t>临床医学</t>
  </si>
  <si>
    <t>海南海口</t>
  </si>
  <si>
    <t>海南医科大学</t>
  </si>
  <si>
    <t>递补</t>
  </si>
  <si>
    <t>病理科技师</t>
  </si>
  <si>
    <t>西南医科大学</t>
  </si>
  <si>
    <t>医学检验技术</t>
  </si>
  <si>
    <t>检验师</t>
  </si>
  <si>
    <t>护士</t>
  </si>
  <si>
    <t>海南科技职业大学</t>
  </si>
  <si>
    <t>护理学</t>
  </si>
  <si>
    <t>广西北流</t>
  </si>
  <si>
    <t>桂林医科大学</t>
  </si>
  <si>
    <t>主管护师</t>
  </si>
  <si>
    <t>广西科技大学</t>
  </si>
  <si>
    <t>陕西中医药大学</t>
  </si>
  <si>
    <t>海南乐东</t>
  </si>
  <si>
    <t>江西科技学院</t>
  </si>
  <si>
    <t>河南新乡</t>
  </si>
  <si>
    <t>三亚学院</t>
  </si>
  <si>
    <t>耳鼻喉科医师</t>
  </si>
  <si>
    <t>耳鼻咽喉科学</t>
  </si>
  <si>
    <t>／</t>
  </si>
  <si>
    <t>放弃</t>
  </si>
  <si>
    <t>妇产科学</t>
  </si>
  <si>
    <t>陈佳佳</t>
  </si>
  <si>
    <t>齐齐哈尔医学院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</si>
</sst>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A1" sqref="A1:L1"/>
    </sheetView>
  </sheetViews>
  <sheetFormatPr defaultColWidth="9" defaultRowHeight="33" customHeight="1"/>
  <cols>
    <col min="1" max="1" width="6.625" style="1"/>
    <col min="2" max="2" width="14.5" style="1" customWidth="1"/>
    <col min="3" max="3" width="11.25" style="1" customWidth="1"/>
    <col min="4" max="4" width="8.75" style="2" customWidth="1"/>
    <col min="5" max="5" width="14.875" style="2" customWidth="1"/>
    <col min="6" max="6" width="14.375" style="2" customWidth="1"/>
    <col min="7" max="7" width="13" style="2" customWidth="1"/>
    <col min="8" max="8" width="18.125" style="2" customWidth="1"/>
    <col min="9" max="9" width="16.875" style="2" customWidth="1"/>
    <col min="10" max="10" width="12.5" style="2" customWidth="1"/>
    <col min="11" max="11" width="11.125" style="3" customWidth="1"/>
    <col min="12" max="12" width="9.375" style="1" customWidth="1"/>
    <col min="13" max="16379" width="6.625" style="1"/>
    <col min="16380" max="16384" width="9" style="1"/>
  </cols>
  <sheetData>
    <row r="1" ht="59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8" t="s">
        <v>12</v>
      </c>
    </row>
    <row r="3" customHeight="1" spans="1:12">
      <c r="A3" s="5">
        <v>1</v>
      </c>
      <c r="B3" s="5" t="s">
        <v>13</v>
      </c>
      <c r="C3" s="5" t="str">
        <f>"孙旭"</f>
        <v>孙旭</v>
      </c>
      <c r="D3" s="7" t="str">
        <f t="shared" ref="D3:D7" si="0">"男"</f>
        <v>男</v>
      </c>
      <c r="E3" s="7" t="str">
        <f>"1998-12-25"</f>
        <v>1998-12-25</v>
      </c>
      <c r="F3" s="7" t="str">
        <f>"河南周口"</f>
        <v>河南周口</v>
      </c>
      <c r="G3" s="7" t="s">
        <v>14</v>
      </c>
      <c r="H3" s="6" t="s">
        <v>15</v>
      </c>
      <c r="I3" s="6" t="s">
        <v>16</v>
      </c>
      <c r="J3" s="6" t="s">
        <v>17</v>
      </c>
      <c r="K3" s="8" t="s">
        <v>18</v>
      </c>
      <c r="L3" s="8"/>
    </row>
    <row r="4" customHeight="1" spans="1:12">
      <c r="A4" s="5">
        <v>2</v>
      </c>
      <c r="B4" s="5" t="s">
        <v>19</v>
      </c>
      <c r="C4" s="5" t="str">
        <f>"林娜"</f>
        <v>林娜</v>
      </c>
      <c r="D4" s="7" t="str">
        <f t="shared" ref="D4:D9" si="1">"女"</f>
        <v>女</v>
      </c>
      <c r="E4" s="7" t="str">
        <f>"1999-06-10"</f>
        <v>1999-06-10</v>
      </c>
      <c r="F4" s="7" t="str">
        <f>"海南儋州"</f>
        <v>海南儋州</v>
      </c>
      <c r="G4" s="7" t="s">
        <v>14</v>
      </c>
      <c r="H4" s="7" t="str">
        <f>"广西中医药大学"</f>
        <v>广西中医药大学</v>
      </c>
      <c r="I4" s="6" t="s">
        <v>20</v>
      </c>
      <c r="J4" s="6" t="s">
        <v>17</v>
      </c>
      <c r="K4" s="8" t="s">
        <v>18</v>
      </c>
      <c r="L4" s="8"/>
    </row>
    <row r="5" customHeight="1" spans="1:12">
      <c r="A5" s="5">
        <v>3</v>
      </c>
      <c r="B5" s="5" t="s">
        <v>21</v>
      </c>
      <c r="C5" s="5" t="str">
        <f>"潘宁珊"</f>
        <v>潘宁珊</v>
      </c>
      <c r="D5" s="7" t="str">
        <f t="shared" si="1"/>
        <v>女</v>
      </c>
      <c r="E5" s="7" t="str">
        <f>"2000-08-14"</f>
        <v>2000-08-14</v>
      </c>
      <c r="F5" s="7" t="str">
        <f>"海南海口"</f>
        <v>海南海口</v>
      </c>
      <c r="G5" s="7" t="s">
        <v>14</v>
      </c>
      <c r="H5" s="6" t="s">
        <v>22</v>
      </c>
      <c r="I5" s="6" t="s">
        <v>23</v>
      </c>
      <c r="J5" s="6" t="s">
        <v>17</v>
      </c>
      <c r="K5" s="8" t="s">
        <v>18</v>
      </c>
      <c r="L5" s="8"/>
    </row>
    <row r="6" customHeight="1" spans="1:12">
      <c r="A6" s="5">
        <v>4</v>
      </c>
      <c r="B6" s="5" t="s">
        <v>24</v>
      </c>
      <c r="C6" s="5" t="str">
        <f>"陈吕炫"</f>
        <v>陈吕炫</v>
      </c>
      <c r="D6" s="5" t="str">
        <f t="shared" si="0"/>
        <v>男</v>
      </c>
      <c r="E6" s="5" t="str">
        <f>"2000-02-03"</f>
        <v>2000-02-03</v>
      </c>
      <c r="F6" s="5" t="s">
        <v>25</v>
      </c>
      <c r="G6" s="7" t="s">
        <v>14</v>
      </c>
      <c r="H6" s="6" t="s">
        <v>22</v>
      </c>
      <c r="I6" s="6" t="s">
        <v>26</v>
      </c>
      <c r="J6" s="6" t="s">
        <v>17</v>
      </c>
      <c r="K6" s="8" t="s">
        <v>18</v>
      </c>
      <c r="L6" s="8"/>
    </row>
    <row r="7" customHeight="1" spans="1:12">
      <c r="A7" s="5">
        <v>5</v>
      </c>
      <c r="B7" s="5" t="s">
        <v>27</v>
      </c>
      <c r="C7" s="5" t="str">
        <f>"程郝昊然"</f>
        <v>程郝昊然</v>
      </c>
      <c r="D7" s="5" t="str">
        <f t="shared" si="0"/>
        <v>男</v>
      </c>
      <c r="E7" s="5" t="str">
        <f>"2000-06-27"</f>
        <v>2000-06-27</v>
      </c>
      <c r="F7" s="5" t="s">
        <v>28</v>
      </c>
      <c r="G7" s="7" t="s">
        <v>14</v>
      </c>
      <c r="H7" s="6" t="s">
        <v>29</v>
      </c>
      <c r="I7" s="6" t="s">
        <v>30</v>
      </c>
      <c r="J7" s="6" t="s">
        <v>17</v>
      </c>
      <c r="K7" s="8" t="s">
        <v>18</v>
      </c>
      <c r="L7" s="8"/>
    </row>
    <row r="8" customHeight="1" spans="1:12">
      <c r="A8" s="5">
        <v>6</v>
      </c>
      <c r="B8" s="5" t="s">
        <v>27</v>
      </c>
      <c r="C8" s="5" t="str">
        <f>"李佳"</f>
        <v>李佳</v>
      </c>
      <c r="D8" s="5" t="str">
        <f t="shared" si="1"/>
        <v>女</v>
      </c>
      <c r="E8" s="5" t="str">
        <f>"2000-10-12"</f>
        <v>2000-10-12</v>
      </c>
      <c r="F8" s="5" t="s">
        <v>31</v>
      </c>
      <c r="G8" s="7" t="s">
        <v>14</v>
      </c>
      <c r="H8" s="6" t="s">
        <v>32</v>
      </c>
      <c r="I8" s="6" t="s">
        <v>30</v>
      </c>
      <c r="J8" s="6" t="s">
        <v>17</v>
      </c>
      <c r="K8" s="8" t="s">
        <v>18</v>
      </c>
      <c r="L8" s="8"/>
    </row>
    <row r="9" customHeight="1" spans="1:12">
      <c r="A9" s="5">
        <v>7</v>
      </c>
      <c r="B9" s="5" t="s">
        <v>33</v>
      </c>
      <c r="C9" s="5" t="str">
        <f>"黄小柔"</f>
        <v>黄小柔</v>
      </c>
      <c r="D9" s="5" t="str">
        <f t="shared" si="1"/>
        <v>女</v>
      </c>
      <c r="E9" s="5" t="str">
        <f>"1996-12-06"</f>
        <v>1996-12-06</v>
      </c>
      <c r="F9" s="5" t="s">
        <v>34</v>
      </c>
      <c r="G9" s="7" t="s">
        <v>14</v>
      </c>
      <c r="H9" s="6" t="s">
        <v>35</v>
      </c>
      <c r="I9" s="6" t="s">
        <v>16</v>
      </c>
      <c r="J9" s="6" t="s">
        <v>17</v>
      </c>
      <c r="K9" s="8" t="s">
        <v>18</v>
      </c>
      <c r="L9" s="8"/>
    </row>
    <row r="10" customHeight="1" spans="1:12">
      <c r="A10" s="5">
        <v>8</v>
      </c>
      <c r="B10" s="5" t="s">
        <v>36</v>
      </c>
      <c r="C10" s="5" t="str">
        <f>"黄开乙"</f>
        <v>黄开乙</v>
      </c>
      <c r="D10" s="5" t="str">
        <f>"男"</f>
        <v>男</v>
      </c>
      <c r="E10" s="5" t="str">
        <f>"1999-07-09"</f>
        <v>1999-07-09</v>
      </c>
      <c r="F10" s="5" t="s">
        <v>37</v>
      </c>
      <c r="G10" s="5" t="s">
        <v>38</v>
      </c>
      <c r="H10" s="6" t="s">
        <v>39</v>
      </c>
      <c r="I10" s="6" t="s">
        <v>40</v>
      </c>
      <c r="J10" s="6" t="s">
        <v>17</v>
      </c>
      <c r="K10" s="8" t="s">
        <v>18</v>
      </c>
      <c r="L10" s="8"/>
    </row>
    <row r="11" customHeight="1" spans="1:12">
      <c r="A11" s="5">
        <v>9</v>
      </c>
      <c r="B11" s="5" t="s">
        <v>41</v>
      </c>
      <c r="C11" s="5" t="str">
        <f>"符惠婷"</f>
        <v>符惠婷</v>
      </c>
      <c r="D11" s="5" t="str">
        <f t="shared" ref="D11:D18" si="2">"女"</f>
        <v>女</v>
      </c>
      <c r="E11" s="5" t="str">
        <f>"1999-06-21"</f>
        <v>1999-06-21</v>
      </c>
      <c r="F11" s="5" t="s">
        <v>37</v>
      </c>
      <c r="G11" s="5" t="s">
        <v>38</v>
      </c>
      <c r="H11" s="6" t="s">
        <v>42</v>
      </c>
      <c r="I11" s="6" t="s">
        <v>43</v>
      </c>
      <c r="J11" s="6" t="s">
        <v>17</v>
      </c>
      <c r="K11" s="8" t="s">
        <v>18</v>
      </c>
      <c r="L11" s="8"/>
    </row>
    <row r="12" customHeight="1" spans="1:12">
      <c r="A12" s="5">
        <v>10</v>
      </c>
      <c r="B12" s="5" t="s">
        <v>41</v>
      </c>
      <c r="C12" s="5" t="str">
        <f>"吴青冰"</f>
        <v>吴青冰</v>
      </c>
      <c r="D12" s="5" t="str">
        <f t="shared" si="2"/>
        <v>女</v>
      </c>
      <c r="E12" s="5" t="str">
        <f>"1997-08-18"</f>
        <v>1997-08-18</v>
      </c>
      <c r="F12" s="5" t="s">
        <v>44</v>
      </c>
      <c r="G12" s="5" t="s">
        <v>38</v>
      </c>
      <c r="H12" s="6" t="s">
        <v>45</v>
      </c>
      <c r="I12" s="6" t="s">
        <v>43</v>
      </c>
      <c r="J12" s="6" t="s">
        <v>17</v>
      </c>
      <c r="K12" s="8" t="s">
        <v>18</v>
      </c>
      <c r="L12" s="8" t="s">
        <v>46</v>
      </c>
    </row>
    <row r="13" customHeight="1" spans="1:12">
      <c r="A13" s="5">
        <v>11</v>
      </c>
      <c r="B13" s="5" t="s">
        <v>47</v>
      </c>
      <c r="C13" s="5" t="str">
        <f>"王琼瑛"</f>
        <v>王琼瑛</v>
      </c>
      <c r="D13" s="8" t="str">
        <f t="shared" si="2"/>
        <v>女</v>
      </c>
      <c r="E13" s="8" t="str">
        <f>"1998-05-20"</f>
        <v>1998-05-20</v>
      </c>
      <c r="F13" s="5" t="s">
        <v>37</v>
      </c>
      <c r="G13" s="5" t="s">
        <v>38</v>
      </c>
      <c r="H13" s="6" t="s">
        <v>48</v>
      </c>
      <c r="I13" s="6" t="s">
        <v>49</v>
      </c>
      <c r="J13" s="6" t="s">
        <v>50</v>
      </c>
      <c r="K13" s="8" t="s">
        <v>18</v>
      </c>
      <c r="L13" s="8"/>
    </row>
    <row r="14" customHeight="1" spans="1:12">
      <c r="A14" s="5">
        <v>12</v>
      </c>
      <c r="B14" s="8" t="s">
        <v>51</v>
      </c>
      <c r="C14" s="8" t="str">
        <f>"吴丹青"</f>
        <v>吴丹青</v>
      </c>
      <c r="D14" s="8" t="str">
        <f t="shared" si="2"/>
        <v>女</v>
      </c>
      <c r="E14" s="8" t="str">
        <f>"2004-07-12"</f>
        <v>2004-07-12</v>
      </c>
      <c r="F14" s="5" t="s">
        <v>44</v>
      </c>
      <c r="G14" s="5" t="s">
        <v>38</v>
      </c>
      <c r="H14" s="9" t="s">
        <v>52</v>
      </c>
      <c r="I14" s="9" t="s">
        <v>53</v>
      </c>
      <c r="J14" s="9" t="s">
        <v>51</v>
      </c>
      <c r="K14" s="8" t="s">
        <v>18</v>
      </c>
      <c r="L14" s="8"/>
    </row>
    <row r="15" customHeight="1" spans="1:12">
      <c r="A15" s="5">
        <v>13</v>
      </c>
      <c r="B15" s="8" t="s">
        <v>51</v>
      </c>
      <c r="C15" s="8" t="str">
        <f>"韦洁"</f>
        <v>韦洁</v>
      </c>
      <c r="D15" s="8" t="str">
        <f t="shared" si="2"/>
        <v>女</v>
      </c>
      <c r="E15" s="8" t="str">
        <f>"1997-05-02"</f>
        <v>1997-05-02</v>
      </c>
      <c r="F15" s="8" t="s">
        <v>54</v>
      </c>
      <c r="G15" s="5" t="s">
        <v>38</v>
      </c>
      <c r="H15" s="9" t="s">
        <v>55</v>
      </c>
      <c r="I15" s="9" t="s">
        <v>53</v>
      </c>
      <c r="J15" s="9" t="s">
        <v>56</v>
      </c>
      <c r="K15" s="8" t="s">
        <v>18</v>
      </c>
      <c r="L15" s="8"/>
    </row>
    <row r="16" customHeight="1" spans="1:12">
      <c r="A16" s="5">
        <v>14</v>
      </c>
      <c r="B16" s="8" t="s">
        <v>51</v>
      </c>
      <c r="C16" s="8" t="str">
        <f>"左文玉"</f>
        <v>左文玉</v>
      </c>
      <c r="D16" s="8" t="str">
        <f t="shared" si="2"/>
        <v>女</v>
      </c>
      <c r="E16" s="8" t="str">
        <f>"2000-04-26"</f>
        <v>2000-04-26</v>
      </c>
      <c r="F16" s="8" t="s">
        <v>37</v>
      </c>
      <c r="G16" s="5" t="s">
        <v>38</v>
      </c>
      <c r="H16" s="9" t="s">
        <v>52</v>
      </c>
      <c r="I16" s="9" t="s">
        <v>53</v>
      </c>
      <c r="J16" s="9" t="s">
        <v>51</v>
      </c>
      <c r="K16" s="8" t="s">
        <v>18</v>
      </c>
      <c r="L16" s="8"/>
    </row>
    <row r="17" customHeight="1" spans="1:12">
      <c r="A17" s="5">
        <v>15</v>
      </c>
      <c r="B17" s="8" t="s">
        <v>51</v>
      </c>
      <c r="C17" s="8" t="str">
        <f>"吴丹"</f>
        <v>吴丹</v>
      </c>
      <c r="D17" s="8" t="str">
        <f t="shared" si="2"/>
        <v>女</v>
      </c>
      <c r="E17" s="8" t="str">
        <f>"2002-05-07"</f>
        <v>2002-05-07</v>
      </c>
      <c r="F17" s="8" t="s">
        <v>34</v>
      </c>
      <c r="G17" s="5" t="s">
        <v>38</v>
      </c>
      <c r="H17" s="9" t="s">
        <v>52</v>
      </c>
      <c r="I17" s="9" t="s">
        <v>53</v>
      </c>
      <c r="J17" s="9" t="s">
        <v>51</v>
      </c>
      <c r="K17" s="8" t="s">
        <v>18</v>
      </c>
      <c r="L17" s="8"/>
    </row>
    <row r="18" customHeight="1" spans="1:12">
      <c r="A18" s="5">
        <v>16</v>
      </c>
      <c r="B18" s="8" t="s">
        <v>51</v>
      </c>
      <c r="C18" s="8" t="str">
        <f>"符孟婷"</f>
        <v>符孟婷</v>
      </c>
      <c r="D18" s="8" t="str">
        <f t="shared" si="2"/>
        <v>女</v>
      </c>
      <c r="E18" s="8" t="str">
        <f>"2002-09-25"</f>
        <v>2002-09-25</v>
      </c>
      <c r="F18" s="8" t="s">
        <v>37</v>
      </c>
      <c r="G18" s="5" t="s">
        <v>38</v>
      </c>
      <c r="H18" s="9" t="s">
        <v>57</v>
      </c>
      <c r="I18" s="9" t="s">
        <v>53</v>
      </c>
      <c r="J18" s="9" t="s">
        <v>51</v>
      </c>
      <c r="K18" s="8" t="s">
        <v>18</v>
      </c>
      <c r="L18" s="8"/>
    </row>
    <row r="19" customHeight="1" spans="1:12">
      <c r="A19" s="5">
        <v>17</v>
      </c>
      <c r="B19" s="8" t="s">
        <v>51</v>
      </c>
      <c r="C19" s="8" t="str">
        <f>"陈明霞"</f>
        <v>陈明霞</v>
      </c>
      <c r="D19" s="8" t="str">
        <f t="shared" ref="D19:D24" si="3">"女"</f>
        <v>女</v>
      </c>
      <c r="E19" s="8" t="str">
        <f>"2004-05-07"</f>
        <v>2004-05-07</v>
      </c>
      <c r="F19" s="8" t="s">
        <v>37</v>
      </c>
      <c r="G19" s="5" t="s">
        <v>38</v>
      </c>
      <c r="H19" s="9" t="s">
        <v>52</v>
      </c>
      <c r="I19" s="9" t="s">
        <v>53</v>
      </c>
      <c r="J19" s="9" t="s">
        <v>51</v>
      </c>
      <c r="K19" s="8" t="s">
        <v>18</v>
      </c>
      <c r="L19" s="8"/>
    </row>
    <row r="20" customHeight="1" spans="1:12">
      <c r="A20" s="5">
        <v>18</v>
      </c>
      <c r="B20" s="8" t="s">
        <v>51</v>
      </c>
      <c r="C20" s="8" t="str">
        <f>"李盈"</f>
        <v>李盈</v>
      </c>
      <c r="D20" s="8" t="str">
        <f t="shared" si="3"/>
        <v>女</v>
      </c>
      <c r="E20" s="8" t="str">
        <f>"2000-11-20"</f>
        <v>2000-11-20</v>
      </c>
      <c r="F20" s="8" t="s">
        <v>37</v>
      </c>
      <c r="G20" s="5" t="s">
        <v>38</v>
      </c>
      <c r="H20" s="9" t="s">
        <v>58</v>
      </c>
      <c r="I20" s="9" t="s">
        <v>53</v>
      </c>
      <c r="J20" s="9" t="s">
        <v>51</v>
      </c>
      <c r="K20" s="8" t="s">
        <v>18</v>
      </c>
      <c r="L20" s="8"/>
    </row>
    <row r="21" customHeight="1" spans="1:12">
      <c r="A21" s="5">
        <v>19</v>
      </c>
      <c r="B21" s="8" t="s">
        <v>51</v>
      </c>
      <c r="C21" s="8" t="str">
        <f>"羊永军"</f>
        <v>羊永军</v>
      </c>
      <c r="D21" s="8" t="str">
        <f>"男"</f>
        <v>男</v>
      </c>
      <c r="E21" s="8" t="str">
        <f>"2003-08-30"</f>
        <v>2003-08-30</v>
      </c>
      <c r="F21" s="8" t="s">
        <v>59</v>
      </c>
      <c r="G21" s="5" t="s">
        <v>38</v>
      </c>
      <c r="H21" s="9" t="s">
        <v>60</v>
      </c>
      <c r="I21" s="9" t="s">
        <v>53</v>
      </c>
      <c r="J21" s="9" t="s">
        <v>51</v>
      </c>
      <c r="K21" s="8" t="s">
        <v>18</v>
      </c>
      <c r="L21" s="8"/>
    </row>
    <row r="22" customHeight="1" spans="1:12">
      <c r="A22" s="5">
        <v>20</v>
      </c>
      <c r="B22" s="8" t="s">
        <v>51</v>
      </c>
      <c r="C22" s="8" t="str">
        <f>"张艺"</f>
        <v>张艺</v>
      </c>
      <c r="D22" s="8" t="str">
        <f t="shared" si="3"/>
        <v>女</v>
      </c>
      <c r="E22" s="8" t="str">
        <f>"2003-01-01"</f>
        <v>2003-01-01</v>
      </c>
      <c r="F22" s="8" t="s">
        <v>61</v>
      </c>
      <c r="G22" s="5" t="s">
        <v>38</v>
      </c>
      <c r="H22" s="9" t="s">
        <v>52</v>
      </c>
      <c r="I22" s="9" t="s">
        <v>53</v>
      </c>
      <c r="J22" s="9" t="s">
        <v>51</v>
      </c>
      <c r="K22" s="8" t="s">
        <v>18</v>
      </c>
      <c r="L22" s="8"/>
    </row>
    <row r="23" customHeight="1" spans="1:12">
      <c r="A23" s="5">
        <v>21</v>
      </c>
      <c r="B23" s="8" t="s">
        <v>51</v>
      </c>
      <c r="C23" s="8" t="str">
        <f>"王柳霞"</f>
        <v>王柳霞</v>
      </c>
      <c r="D23" s="8" t="str">
        <f t="shared" si="3"/>
        <v>女</v>
      </c>
      <c r="E23" s="8" t="str">
        <f>"2003-03-18"</f>
        <v>2003-03-18</v>
      </c>
      <c r="F23" s="8" t="s">
        <v>34</v>
      </c>
      <c r="G23" s="5" t="s">
        <v>38</v>
      </c>
      <c r="H23" s="9" t="s">
        <v>62</v>
      </c>
      <c r="I23" s="9" t="s">
        <v>53</v>
      </c>
      <c r="J23" s="9" t="s">
        <v>51</v>
      </c>
      <c r="K23" s="8" t="s">
        <v>18</v>
      </c>
      <c r="L23" s="8"/>
    </row>
    <row r="24" customHeight="1" spans="1:12">
      <c r="A24" s="5">
        <v>22</v>
      </c>
      <c r="B24" s="8" t="s">
        <v>51</v>
      </c>
      <c r="C24" s="8" t="str">
        <f>"叶林菁"</f>
        <v>叶林菁</v>
      </c>
      <c r="D24" s="8" t="str">
        <f t="shared" si="3"/>
        <v>女</v>
      </c>
      <c r="E24" s="8" t="str">
        <f>"2003-07-15"</f>
        <v>2003-07-15</v>
      </c>
      <c r="F24" s="8" t="s">
        <v>37</v>
      </c>
      <c r="G24" s="5" t="s">
        <v>38</v>
      </c>
      <c r="H24" s="9" t="s">
        <v>52</v>
      </c>
      <c r="I24" s="9" t="s">
        <v>53</v>
      </c>
      <c r="J24" s="9" t="s">
        <v>51</v>
      </c>
      <c r="K24" s="8" t="s">
        <v>18</v>
      </c>
      <c r="L24" s="8"/>
    </row>
    <row r="25" customHeight="1" spans="1:12">
      <c r="A25" s="5">
        <v>23</v>
      </c>
      <c r="B25" s="8" t="s">
        <v>51</v>
      </c>
      <c r="C25" s="8" t="str">
        <f>"李和俊"</f>
        <v>李和俊</v>
      </c>
      <c r="D25" s="8" t="str">
        <f>"男"</f>
        <v>男</v>
      </c>
      <c r="E25" s="8" t="str">
        <f>"2003-10-22"</f>
        <v>2003-10-22</v>
      </c>
      <c r="F25" s="8" t="s">
        <v>37</v>
      </c>
      <c r="G25" s="5" t="s">
        <v>38</v>
      </c>
      <c r="H25" s="9" t="s">
        <v>60</v>
      </c>
      <c r="I25" s="9" t="s">
        <v>53</v>
      </c>
      <c r="J25" s="9" t="s">
        <v>51</v>
      </c>
      <c r="K25" s="8" t="s">
        <v>18</v>
      </c>
      <c r="L25" s="8"/>
    </row>
    <row r="26" customHeight="1" spans="1:12">
      <c r="A26" s="5">
        <v>24</v>
      </c>
      <c r="B26" s="5" t="s">
        <v>63</v>
      </c>
      <c r="C26" s="5" t="str">
        <f>"李明福"</f>
        <v>李明福</v>
      </c>
      <c r="D26" s="5" t="str">
        <f>"男"</f>
        <v>男</v>
      </c>
      <c r="E26" s="5" t="str">
        <f>"1999-09-25"</f>
        <v>1999-09-25</v>
      </c>
      <c r="F26" s="5" t="str">
        <f>"海南澄迈"</f>
        <v>海南澄迈</v>
      </c>
      <c r="G26" s="7" t="s">
        <v>14</v>
      </c>
      <c r="H26" s="6" t="s">
        <v>45</v>
      </c>
      <c r="I26" s="6" t="s">
        <v>64</v>
      </c>
      <c r="J26" s="6" t="s">
        <v>17</v>
      </c>
      <c r="K26" s="10" t="s">
        <v>65</v>
      </c>
      <c r="L26" s="8" t="s">
        <v>66</v>
      </c>
    </row>
    <row r="27" customHeight="1" spans="1:12">
      <c r="A27" s="5">
        <v>25</v>
      </c>
      <c r="B27" s="5" t="s">
        <v>41</v>
      </c>
      <c r="C27" s="5" t="str">
        <f>"钟庆妃"</f>
        <v>钟庆妃</v>
      </c>
      <c r="D27" s="5" t="str">
        <f>"女"</f>
        <v>女</v>
      </c>
      <c r="E27" s="5" t="str">
        <f>"1993-04-21"</f>
        <v>1993-04-21</v>
      </c>
      <c r="F27" s="7" t="str">
        <f>"海南儋州"</f>
        <v>海南儋州</v>
      </c>
      <c r="G27" s="7" t="s">
        <v>14</v>
      </c>
      <c r="H27" s="6" t="s">
        <v>45</v>
      </c>
      <c r="I27" s="6" t="s">
        <v>67</v>
      </c>
      <c r="J27" s="6" t="s">
        <v>17</v>
      </c>
      <c r="K27" s="10" t="s">
        <v>65</v>
      </c>
      <c r="L27" s="8" t="s">
        <v>66</v>
      </c>
    </row>
    <row r="28" customHeight="1" spans="1:12">
      <c r="A28" s="5">
        <v>26</v>
      </c>
      <c r="B28" s="5" t="s">
        <v>41</v>
      </c>
      <c r="C28" s="5" t="s">
        <v>68</v>
      </c>
      <c r="D28" s="5" t="str">
        <f>"女"</f>
        <v>女</v>
      </c>
      <c r="E28" s="5" t="str">
        <f>"2001-07-10"</f>
        <v>2001-07-10</v>
      </c>
      <c r="F28" s="5" t="s">
        <v>59</v>
      </c>
      <c r="G28" s="7" t="s">
        <v>14</v>
      </c>
      <c r="H28" s="6" t="s">
        <v>69</v>
      </c>
      <c r="I28" s="6" t="s">
        <v>67</v>
      </c>
      <c r="J28" s="6" t="s">
        <v>17</v>
      </c>
      <c r="K28" s="10" t="s">
        <v>65</v>
      </c>
      <c r="L28" s="8" t="s">
        <v>66</v>
      </c>
    </row>
  </sheetData>
  <mergeCells count="1">
    <mergeCell ref="A1:L1"/>
  </mergeCells>
  <pageMargins left="0.156944444444444" right="0.156944444444444" top="0.354166666666667" bottom="0.236111111111111" header="0.156944444444444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琼海市（嘉积镇） 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2026-07-20T00:56:00Z</dcterms:created>
  <dcterms:modified xsi:type="dcterms:W3CDTF">2026-09-01T01:41:59Z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